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yyana\Documents\●_data\30_事業\20_ホームページ作成\50_コンテンツ\アップ済み\資料\"/>
    </mc:Choice>
  </mc:AlternateContent>
  <xr:revisionPtr revIDLastSave="0" documentId="8_{04370207-B2D2-4A43-8868-CDAB9493F9BC}" xr6:coauthVersionLast="47" xr6:coauthVersionMax="47" xr10:uidLastSave="{00000000-0000-0000-0000-000000000000}"/>
  <bookViews>
    <workbookView xWindow="5070" yWindow="0" windowWidth="21810" windowHeight="1516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E43" i="1"/>
  <c r="F43" i="1"/>
  <c r="G43" i="1"/>
  <c r="H43" i="1"/>
  <c r="I43" i="1"/>
  <c r="J43" i="1"/>
  <c r="K43" i="1"/>
  <c r="L43" i="1"/>
  <c r="M43" i="1"/>
  <c r="M33" i="1" l="1"/>
  <c r="D27" i="1"/>
  <c r="D28" i="1" s="1"/>
  <c r="E27" i="1"/>
  <c r="E28" i="1" s="1"/>
  <c r="F27" i="1"/>
  <c r="F28" i="1" s="1"/>
  <c r="G27" i="1"/>
  <c r="G28" i="1" s="1"/>
  <c r="H27" i="1"/>
  <c r="H28" i="1" s="1"/>
  <c r="I27" i="1"/>
  <c r="I28" i="1" s="1"/>
  <c r="J27" i="1"/>
  <c r="J28" i="1" s="1"/>
  <c r="K27" i="1"/>
  <c r="K28" i="1" s="1"/>
  <c r="L27" i="1"/>
  <c r="L28" i="1" s="1"/>
  <c r="M27" i="1"/>
  <c r="M28" i="1" s="1"/>
  <c r="C27" i="1"/>
  <c r="C28" i="1" s="1"/>
  <c r="E19" i="1"/>
  <c r="F19" i="1"/>
  <c r="G19" i="1"/>
  <c r="H19" i="1"/>
  <c r="I19" i="1"/>
  <c r="J19" i="1"/>
  <c r="K19" i="1"/>
  <c r="L19" i="1"/>
  <c r="M19" i="1"/>
  <c r="L33" i="1" l="1"/>
  <c r="K33" i="1"/>
  <c r="G31" i="1"/>
  <c r="J33" i="1"/>
  <c r="I33" i="1"/>
  <c r="H33" i="1"/>
  <c r="G33" i="1"/>
  <c r="F31" i="1"/>
  <c r="C33" i="1"/>
  <c r="F33" i="1"/>
  <c r="E33" i="1"/>
  <c r="D33" i="1"/>
  <c r="C19" i="1"/>
  <c r="D19" i="1"/>
  <c r="D17" i="1"/>
  <c r="D35" i="1" s="1"/>
  <c r="E17" i="1"/>
  <c r="E31" i="1" s="1"/>
  <c r="F17" i="1"/>
  <c r="G17" i="1"/>
  <c r="H17" i="1"/>
  <c r="H31" i="1" s="1"/>
  <c r="I17" i="1"/>
  <c r="I31" i="1" s="1"/>
  <c r="J17" i="1"/>
  <c r="J31" i="1" s="1"/>
  <c r="K17" i="1"/>
  <c r="K31" i="1" s="1"/>
  <c r="L17" i="1"/>
  <c r="L31" i="1" s="1"/>
  <c r="M17" i="1"/>
  <c r="M31" i="1" s="1"/>
  <c r="C17" i="1"/>
  <c r="D31" i="1" l="1"/>
  <c r="L35" i="1"/>
  <c r="H35" i="1"/>
  <c r="K35" i="1"/>
  <c r="G35" i="1"/>
  <c r="J35" i="1"/>
  <c r="F35" i="1"/>
  <c r="C35" i="1"/>
  <c r="M35" i="1"/>
  <c r="I35" i="1"/>
  <c r="E35" i="1"/>
  <c r="E25" i="1"/>
  <c r="F25" i="1"/>
  <c r="G25" i="1"/>
  <c r="H25" i="1"/>
  <c r="J25" i="1"/>
  <c r="L25" i="1"/>
  <c r="M25" i="1"/>
  <c r="E23" i="1" l="1"/>
  <c r="E30" i="1" s="1"/>
  <c r="F23" i="1"/>
  <c r="F30" i="1" s="1"/>
  <c r="G23" i="1"/>
  <c r="G30" i="1" s="1"/>
  <c r="H23" i="1"/>
  <c r="H30" i="1" s="1"/>
  <c r="J23" i="1"/>
  <c r="J30" i="1" s="1"/>
  <c r="L23" i="1"/>
  <c r="L30" i="1" s="1"/>
  <c r="M23" i="1"/>
  <c r="M30" i="1" s="1"/>
  <c r="C43" i="1"/>
  <c r="C31" i="1" s="1"/>
  <c r="I23" i="1" l="1"/>
  <c r="I30" i="1" s="1"/>
  <c r="D23" i="1"/>
  <c r="D30" i="1" s="1"/>
  <c r="C23" i="1"/>
  <c r="C30" i="1" s="1"/>
  <c r="K23" i="1" l="1"/>
  <c r="K30" i="1" s="1"/>
  <c r="J24" i="1" l="1"/>
  <c r="J36" i="1" s="1"/>
  <c r="F24" i="1"/>
  <c r="F36" i="1" s="1"/>
  <c r="C24" i="1"/>
  <c r="M24" i="1"/>
  <c r="M36" i="1" s="1"/>
  <c r="G24" i="1"/>
  <c r="G36" i="1" s="1"/>
  <c r="H24" i="1"/>
  <c r="H36" i="1" s="1"/>
  <c r="E24" i="1"/>
  <c r="E36" i="1" s="1"/>
  <c r="K24" i="1"/>
  <c r="D24" i="1"/>
  <c r="L24" i="1"/>
  <c r="L36" i="1" s="1"/>
  <c r="I24" i="1"/>
  <c r="C36" i="1" l="1"/>
  <c r="C25" i="1" s="1"/>
  <c r="I25" i="1"/>
  <c r="I36" i="1"/>
  <c r="K25" i="1"/>
  <c r="K36" i="1"/>
  <c r="D36" i="1"/>
  <c r="D25" i="1" s="1"/>
  <c r="C6" i="1" l="1"/>
</calcChain>
</file>

<file path=xl/sharedStrings.xml><?xml version="1.0" encoding="utf-8"?>
<sst xmlns="http://schemas.openxmlformats.org/spreadsheetml/2006/main" count="51" uniqueCount="48">
  <si>
    <t>判定結果</t>
    <rPh sb="0" eb="2">
      <t>ハンテイ</t>
    </rPh>
    <rPh sb="2" eb="4">
      <t>ケッカ</t>
    </rPh>
    <phoneticPr fontId="1"/>
  </si>
  <si>
    <t>温度</t>
    <rPh sb="0" eb="2">
      <t>オンド</t>
    </rPh>
    <phoneticPr fontId="1"/>
  </si>
  <si>
    <t>℃</t>
    <phoneticPr fontId="1"/>
  </si>
  <si>
    <t>１時間当りの換気量</t>
    <rPh sb="1" eb="3">
      <t>ジカン</t>
    </rPh>
    <rPh sb="3" eb="4">
      <t>アタ</t>
    </rPh>
    <rPh sb="6" eb="9">
      <t>カンキリョウ</t>
    </rPh>
    <phoneticPr fontId="1"/>
  </si>
  <si>
    <t>ｍ3/時間</t>
    <rPh sb="3" eb="5">
      <t>ジカン</t>
    </rPh>
    <phoneticPr fontId="1"/>
  </si>
  <si>
    <t>許容濃度等との比</t>
    <rPh sb="0" eb="2">
      <t>キョヨウ</t>
    </rPh>
    <rPh sb="2" eb="5">
      <t>ノウドトウ</t>
    </rPh>
    <rPh sb="7" eb="8">
      <t>ヒ</t>
    </rPh>
    <phoneticPr fontId="1"/>
  </si>
  <si>
    <t>安全率</t>
    <rPh sb="0" eb="2">
      <t>アンゼン</t>
    </rPh>
    <rPh sb="2" eb="3">
      <t>リツ</t>
    </rPh>
    <phoneticPr fontId="1"/>
  </si>
  <si>
    <t>ボックスモデルによる簡易なリスクアセスメント</t>
    <rPh sb="10" eb="12">
      <t>カンイ</t>
    </rPh>
    <phoneticPr fontId="1"/>
  </si>
  <si>
    <t>暴露限界（許容濃度等）
[ppm] or [mg/m3]</t>
    <rPh sb="0" eb="2">
      <t>バクロ</t>
    </rPh>
    <rPh sb="2" eb="4">
      <t>ゲンカイ</t>
    </rPh>
    <rPh sb="5" eb="7">
      <t>キョヨウ</t>
    </rPh>
    <rPh sb="7" eb="9">
      <t>ノウド</t>
    </rPh>
    <rPh sb="9" eb="10">
      <t>トウ</t>
    </rPh>
    <phoneticPr fontId="1"/>
  </si>
  <si>
    <t>有り</t>
    <rPh sb="0" eb="1">
      <t>ア</t>
    </rPh>
    <phoneticPr fontId="1"/>
  </si>
  <si>
    <t>なし</t>
    <phoneticPr fontId="1"/>
  </si>
  <si>
    <t>1,2‐DCP</t>
    <phoneticPr fontId="1"/>
  </si>
  <si>
    <t>実施日</t>
    <rPh sb="0" eb="3">
      <t>ジッシビ</t>
    </rPh>
    <phoneticPr fontId="1"/>
  </si>
  <si>
    <t>実施者</t>
    <rPh sb="0" eb="2">
      <t>ジッシ</t>
    </rPh>
    <rPh sb="2" eb="3">
      <t>シャ</t>
    </rPh>
    <phoneticPr fontId="1"/>
  </si>
  <si>
    <t>対　象
作業場</t>
    <rPh sb="0" eb="1">
      <t>タイ</t>
    </rPh>
    <rPh sb="2" eb="3">
      <t>ゾウ</t>
    </rPh>
    <rPh sb="4" eb="6">
      <t>サギョウ</t>
    </rPh>
    <rPh sb="6" eb="7">
      <t>ジョウ</t>
    </rPh>
    <phoneticPr fontId="1"/>
  </si>
  <si>
    <t>mg/m3</t>
    <phoneticPr fontId="1"/>
  </si>
  <si>
    <t>ppm</t>
  </si>
  <si>
    <t>ppm</t>
    <phoneticPr fontId="1"/>
  </si>
  <si>
    <t>局所排気装置【選択】</t>
    <rPh sb="0" eb="2">
      <t>キョクショ</t>
    </rPh>
    <rPh sb="2" eb="4">
      <t>ハイキ</t>
    </rPh>
    <rPh sb="4" eb="6">
      <t>ソウチ</t>
    </rPh>
    <rPh sb="7" eb="9">
      <t>センタク</t>
    </rPh>
    <phoneticPr fontId="1"/>
  </si>
  <si>
    <t>ばく露限界の単位【選択】</t>
    <rPh sb="2" eb="3">
      <t>ロ</t>
    </rPh>
    <rPh sb="3" eb="5">
      <t>ゲンカイ</t>
    </rPh>
    <rPh sb="6" eb="8">
      <t>タンイ</t>
    </rPh>
    <rPh sb="9" eb="11">
      <t>センタク</t>
    </rPh>
    <phoneticPr fontId="1"/>
  </si>
  <si>
    <t>リットル</t>
  </si>
  <si>
    <t>リットル</t>
    <phoneticPr fontId="1"/>
  </si>
  <si>
    <t>Kg</t>
    <phoneticPr fontId="1"/>
  </si>
  <si>
    <t>１日当たりの消費量の単位　【選択】</t>
    <rPh sb="1" eb="2">
      <t>ニチ</t>
    </rPh>
    <rPh sb="2" eb="3">
      <t>ア</t>
    </rPh>
    <rPh sb="6" eb="9">
      <t>ショウヒリョウ</t>
    </rPh>
    <rPh sb="10" eb="12">
      <t>タンイ</t>
    </rPh>
    <rPh sb="14" eb="16">
      <t>センタク</t>
    </rPh>
    <phoneticPr fontId="1"/>
  </si>
  <si>
    <t>DCM</t>
    <phoneticPr fontId="1"/>
  </si>
  <si>
    <t>なし</t>
  </si>
  <si>
    <t>１日当りの発散量
[リットル] or [kg]</t>
    <rPh sb="1" eb="2">
      <t>ニチ</t>
    </rPh>
    <rPh sb="2" eb="3">
      <t>アタ</t>
    </rPh>
    <rPh sb="5" eb="7">
      <t>ハッサン</t>
    </rPh>
    <rPh sb="7" eb="8">
      <t>リョウ</t>
    </rPh>
    <phoneticPr fontId="1"/>
  </si>
  <si>
    <r>
      <t>１日当りの発散量[</t>
    </r>
    <r>
      <rPr>
        <sz val="11"/>
        <rFont val="ＭＳ Ｐゴシック"/>
        <family val="3"/>
        <charset val="128"/>
      </rPr>
      <t>g]</t>
    </r>
    <rPh sb="1" eb="2">
      <t>ニチ</t>
    </rPh>
    <rPh sb="2" eb="3">
      <t>アタ</t>
    </rPh>
    <rPh sb="5" eb="7">
      <t>ハッサン</t>
    </rPh>
    <rPh sb="7" eb="8">
      <t>リョウ</t>
    </rPh>
    <phoneticPr fontId="1"/>
  </si>
  <si>
    <t>修正OEL（作業時間＞８）
Brief &amp; Scalaモデル</t>
    <rPh sb="0" eb="2">
      <t>シュウセイ</t>
    </rPh>
    <rPh sb="6" eb="8">
      <t>サギョウ</t>
    </rPh>
    <rPh sb="8" eb="10">
      <t>ジカン</t>
    </rPh>
    <phoneticPr fontId="1"/>
  </si>
  <si>
    <t>許容濃度との比</t>
    <rPh sb="0" eb="2">
      <t>キョヨウ</t>
    </rPh>
    <rPh sb="2" eb="4">
      <t>ノウド</t>
    </rPh>
    <rPh sb="6" eb="7">
      <t>ヒ</t>
    </rPh>
    <phoneticPr fontId="1"/>
  </si>
  <si>
    <t>修正OEL（作業時間＞８時間）
Brief &amp; Scalaモデル</t>
    <rPh sb="0" eb="2">
      <t>シュウセイ</t>
    </rPh>
    <rPh sb="6" eb="8">
      <t>サギョウ</t>
    </rPh>
    <rPh sb="8" eb="10">
      <t>ジカン</t>
    </rPh>
    <rPh sb="12" eb="14">
      <t>ジカン</t>
    </rPh>
    <phoneticPr fontId="1"/>
  </si>
  <si>
    <t xml:space="preserve">推定気中濃度（（８（＋超過）時間平均）
[ppm] </t>
    <rPh sb="0" eb="2">
      <t>スイテイ</t>
    </rPh>
    <rPh sb="2" eb="4">
      <t>キチュウ</t>
    </rPh>
    <rPh sb="4" eb="6">
      <t>ノウド</t>
    </rPh>
    <rPh sb="11" eb="13">
      <t>チョウカ</t>
    </rPh>
    <rPh sb="16" eb="18">
      <t>ヘイキン</t>
    </rPh>
    <phoneticPr fontId="1"/>
  </si>
  <si>
    <t>推定気中濃度（（８（＋超過）時間平均）
 [mg/m3]</t>
    <rPh sb="0" eb="2">
      <t>スイテイ</t>
    </rPh>
    <rPh sb="2" eb="4">
      <t>キチュウ</t>
    </rPh>
    <rPh sb="4" eb="6">
      <t>ノウド</t>
    </rPh>
    <rPh sb="11" eb="13">
      <t>チョウカ</t>
    </rPh>
    <rPh sb="16" eb="18">
      <t>ヘイキン</t>
    </rPh>
    <phoneticPr fontId="1"/>
  </si>
  <si>
    <t>帰化したときの体積（リットル）</t>
    <rPh sb="0" eb="2">
      <t>キカ</t>
    </rPh>
    <rPh sb="7" eb="9">
      <t>タイセキ</t>
    </rPh>
    <phoneticPr fontId="1"/>
  </si>
  <si>
    <t>気化したときの体積 [リットル]</t>
    <rPh sb="0" eb="2">
      <t>キカ</t>
    </rPh>
    <rPh sb="7" eb="9">
      <t>タイセキ</t>
    </rPh>
    <phoneticPr fontId="1"/>
  </si>
  <si>
    <t>局排の有無の選択リスト</t>
    <rPh sb="0" eb="2">
      <t>キョクハイ</t>
    </rPh>
    <rPh sb="3" eb="5">
      <t>ウム</t>
    </rPh>
    <rPh sb="6" eb="8">
      <t>センタク</t>
    </rPh>
    <phoneticPr fontId="1"/>
  </si>
  <si>
    <t>使用量の単位の選択リスト</t>
    <rPh sb="0" eb="3">
      <t>シヨウリョウ</t>
    </rPh>
    <rPh sb="4" eb="6">
      <t>タンイ</t>
    </rPh>
    <rPh sb="7" eb="9">
      <t>センタク</t>
    </rPh>
    <phoneticPr fontId="1"/>
  </si>
  <si>
    <t>ばく露限界の単位の選択リスト</t>
    <rPh sb="2" eb="3">
      <t>ロ</t>
    </rPh>
    <rPh sb="3" eb="5">
      <t>ゲンカイ</t>
    </rPh>
    <rPh sb="6" eb="8">
      <t>タンイ</t>
    </rPh>
    <rPh sb="9" eb="11">
      <t>センタク</t>
    </rPh>
    <phoneticPr fontId="1"/>
  </si>
  <si>
    <t>局所排気装置の有無による濃度修正</t>
    <rPh sb="0" eb="2">
      <t>キョクショ</t>
    </rPh>
    <rPh sb="2" eb="4">
      <t>ハイキ</t>
    </rPh>
    <rPh sb="4" eb="6">
      <t>ソウチ</t>
    </rPh>
    <rPh sb="7" eb="9">
      <t>ウム</t>
    </rPh>
    <rPh sb="12" eb="14">
      <t>ノウド</t>
    </rPh>
    <rPh sb="14" eb="16">
      <t>シュウセイ</t>
    </rPh>
    <phoneticPr fontId="1"/>
  </si>
  <si>
    <t>修正したみなし換気量 ［m3/日］</t>
    <rPh sb="0" eb="2">
      <t>シュウセイ</t>
    </rPh>
    <rPh sb="7" eb="10">
      <t>カンキリョウ</t>
    </rPh>
    <rPh sb="15" eb="16">
      <t>ニチ</t>
    </rPh>
    <phoneticPr fontId="1"/>
  </si>
  <si>
    <t>推定気中濃度を平均する時間 ［時間］</t>
    <rPh sb="0" eb="2">
      <t>スイテイ</t>
    </rPh>
    <rPh sb="2" eb="4">
      <t>キチュウ</t>
    </rPh>
    <rPh sb="4" eb="6">
      <t>ノウド</t>
    </rPh>
    <rPh sb="7" eb="9">
      <t>ヘイキン</t>
    </rPh>
    <rPh sb="11" eb="13">
      <t>ジカン</t>
    </rPh>
    <rPh sb="15" eb="17">
      <t>ジカン</t>
    </rPh>
    <phoneticPr fontId="1"/>
  </si>
  <si>
    <t>密度 [g/cm3]　（※２）</t>
    <rPh sb="0" eb="2">
      <t>ミツド</t>
    </rPh>
    <phoneticPr fontId="1"/>
  </si>
  <si>
    <t>分子量　（※３）</t>
    <rPh sb="0" eb="3">
      <t>ブンシリョウ</t>
    </rPh>
    <phoneticPr fontId="1"/>
  </si>
  <si>
    <t>化学物質名</t>
    <rPh sb="0" eb="2">
      <t>カガク</t>
    </rPh>
    <rPh sb="2" eb="4">
      <t>ブッシツ</t>
    </rPh>
    <rPh sb="4" eb="5">
      <t>メイ</t>
    </rPh>
    <phoneticPr fontId="1"/>
  </si>
  <si>
    <t>１日当りの取扱い時間 [時間]（※１）</t>
    <rPh sb="1" eb="2">
      <t>ニチ</t>
    </rPh>
    <rPh sb="2" eb="3">
      <t>アタ</t>
    </rPh>
    <rPh sb="5" eb="7">
      <t>トリアツカ</t>
    </rPh>
    <rPh sb="8" eb="10">
      <t>ジカン</t>
    </rPh>
    <rPh sb="12" eb="14">
      <t>ジカン</t>
    </rPh>
    <phoneticPr fontId="1"/>
  </si>
  <si>
    <t>※１　取扱時間が８時間以下の場合は、１日当たりの取扱い時間の入力は不要です。
※２　１日当たりの発散量の単位を［ｋｇ］にしたときは、密度の入力は不要です。
※３　暴露限界（許容濃度等）の単位が[mg/m3]で定められている場合は分子量の入力は不要です。</t>
    <rPh sb="3" eb="5">
      <t>トリアツカイ</t>
    </rPh>
    <rPh sb="5" eb="7">
      <t>ジカン</t>
    </rPh>
    <rPh sb="9" eb="13">
      <t>ジカンイカ</t>
    </rPh>
    <rPh sb="14" eb="16">
      <t>バアイ</t>
    </rPh>
    <rPh sb="19" eb="20">
      <t>ニチ</t>
    </rPh>
    <rPh sb="20" eb="21">
      <t>ア</t>
    </rPh>
    <rPh sb="24" eb="26">
      <t>トリアツカ</t>
    </rPh>
    <rPh sb="27" eb="29">
      <t>ジカン</t>
    </rPh>
    <rPh sb="30" eb="32">
      <t>ニュウリョク</t>
    </rPh>
    <rPh sb="33" eb="35">
      <t>フヨウ</t>
    </rPh>
    <rPh sb="43" eb="44">
      <t>ニチ</t>
    </rPh>
    <rPh sb="44" eb="45">
      <t>ア</t>
    </rPh>
    <rPh sb="48" eb="50">
      <t>ハッサン</t>
    </rPh>
    <rPh sb="50" eb="51">
      <t>リョウ</t>
    </rPh>
    <rPh sb="52" eb="54">
      <t>タンイ</t>
    </rPh>
    <rPh sb="66" eb="68">
      <t>ミツド</t>
    </rPh>
    <rPh sb="69" eb="71">
      <t>ニュウリョク</t>
    </rPh>
    <rPh sb="72" eb="74">
      <t>フヨウ</t>
    </rPh>
    <phoneticPr fontId="1"/>
  </si>
  <si>
    <t>推定気中濃度 （８（＋超過）時間平均）
[ppm] or [mg/m3]</t>
    <rPh sb="0" eb="2">
      <t>スイテイ</t>
    </rPh>
    <rPh sb="2" eb="4">
      <t>キチュウ</t>
    </rPh>
    <rPh sb="4" eb="6">
      <t>ノウド</t>
    </rPh>
    <rPh sb="11" eb="13">
      <t>チョウカ</t>
    </rPh>
    <rPh sb="16" eb="18">
      <t>ヘイキン</t>
    </rPh>
    <phoneticPr fontId="1"/>
  </si>
  <si>
    <t>改訂2016年８月６日
改訂2016年８月11日
改訂2017年３月24日</t>
    <rPh sb="0" eb="2">
      <t>カイテイ</t>
    </rPh>
    <rPh sb="6" eb="7">
      <t>ネン</t>
    </rPh>
    <rPh sb="8" eb="9">
      <t>ガツ</t>
    </rPh>
    <rPh sb="10" eb="11">
      <t>ニチ</t>
    </rPh>
    <rPh sb="25" eb="27">
      <t>カイテイ</t>
    </rPh>
    <rPh sb="31" eb="32">
      <t>ネン</t>
    </rPh>
    <rPh sb="33" eb="34">
      <t>ガツ</t>
    </rPh>
    <rPh sb="36" eb="3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</si>
</sst>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0_ "/>
    <numFmt numFmtId="177" formatCode="0.0_ "/>
    <numFmt numFmtId="178" formatCode="0.00_ "/>
    <numFmt numFmtId="179" formatCode="0.0_);[Red]\(0.0\)"/>
    <numFmt numFmtId="180" formatCode="0.00_);[Red]\(0.00\)"/>
    <numFmt numFmtId="181" formatCode="0.000_);[Red]\(0.000\)"/>
    <numFmt numFmtId="182" formatCode="0_ "/>
    <numFmt numFmtId="183" formatCode="yyyy&quot;年&quot;m&quot;月&quot;d&quot;日&quot;;@"/>
    <numFmt numFmtId="184" formatCode="#,##0.0_ "/>
    <numFmt numFmtId="185" formatCode="#,##0.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5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/>
    </xf>
    <xf numFmtId="0" fontId="0" fillId="4" borderId="15" xfId="0" applyFill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179" fontId="2" fillId="4" borderId="14" xfId="0" applyNumberFormat="1" applyFont="1" applyFill="1" applyBorder="1" applyAlignment="1">
      <alignment horizontal="right" vertical="center"/>
    </xf>
    <xf numFmtId="179" fontId="2" fillId="4" borderId="0" xfId="0" applyNumberFormat="1" applyFont="1" applyFill="1" applyAlignment="1">
      <alignment horizontal="right" vertical="center"/>
    </xf>
    <xf numFmtId="49" fontId="5" fillId="4" borderId="3" xfId="0" applyNumberFormat="1" applyFont="1" applyFill="1" applyBorder="1" applyAlignment="1">
      <alignment horizontal="center" vertical="center" shrinkToFit="1"/>
    </xf>
    <xf numFmtId="176" fontId="2" fillId="4" borderId="16" xfId="0" applyNumberFormat="1" applyFont="1" applyFill="1" applyBorder="1" applyAlignment="1">
      <alignment horizontal="right" vertical="center"/>
    </xf>
    <xf numFmtId="176" fontId="2" fillId="4" borderId="17" xfId="0" applyNumberFormat="1" applyFont="1" applyFill="1" applyBorder="1" applyAlignment="1">
      <alignment horizontal="right" vertical="center"/>
    </xf>
    <xf numFmtId="176" fontId="2" fillId="4" borderId="8" xfId="0" applyNumberFormat="1" applyFont="1" applyFill="1" applyBorder="1" applyAlignment="1">
      <alignment horizontal="right" vertical="center"/>
    </xf>
    <xf numFmtId="176" fontId="2" fillId="4" borderId="10" xfId="0" applyNumberFormat="1" applyFont="1" applyFill="1" applyBorder="1" applyAlignment="1">
      <alignment horizontal="right" vertical="center"/>
    </xf>
    <xf numFmtId="0" fontId="5" fillId="4" borderId="4" xfId="0" applyFont="1" applyFill="1" applyBorder="1"/>
    <xf numFmtId="49" fontId="0" fillId="4" borderId="12" xfId="0" applyNumberFormat="1" applyFill="1" applyBorder="1" applyAlignment="1">
      <alignment horizontal="center" vertical="center" wrapText="1" shrinkToFit="1"/>
    </xf>
    <xf numFmtId="179" fontId="2" fillId="4" borderId="48" xfId="0" applyNumberFormat="1" applyFont="1" applyFill="1" applyBorder="1" applyAlignment="1">
      <alignment horizontal="right" vertical="center"/>
    </xf>
    <xf numFmtId="185" fontId="2" fillId="4" borderId="7" xfId="0" applyNumberFormat="1" applyFont="1" applyFill="1" applyBorder="1" applyAlignment="1">
      <alignment horizontal="right" vertical="center"/>
    </xf>
    <xf numFmtId="185" fontId="2" fillId="4" borderId="6" xfId="0" applyNumberFormat="1" applyFont="1" applyFill="1" applyBorder="1" applyAlignment="1">
      <alignment horizontal="right" vertical="center"/>
    </xf>
    <xf numFmtId="185" fontId="2" fillId="4" borderId="38" xfId="0" applyNumberFormat="1" applyFont="1" applyFill="1" applyBorder="1" applyAlignment="1">
      <alignment horizontal="right" vertical="center"/>
    </xf>
    <xf numFmtId="0" fontId="0" fillId="4" borderId="50" xfId="0" applyFill="1" applyBorder="1" applyAlignment="1">
      <alignment horizontal="right" vertical="center"/>
    </xf>
    <xf numFmtId="185" fontId="2" fillId="4" borderId="23" xfId="0" applyNumberFormat="1" applyFont="1" applyFill="1" applyBorder="1" applyAlignment="1">
      <alignment horizontal="right" vertical="center"/>
    </xf>
    <xf numFmtId="179" fontId="2" fillId="4" borderId="18" xfId="0" applyNumberFormat="1" applyFont="1" applyFill="1" applyBorder="1" applyAlignment="1">
      <alignment horizontal="right" vertical="center"/>
    </xf>
    <xf numFmtId="177" fontId="0" fillId="0" borderId="35" xfId="0" applyNumberFormat="1" applyBorder="1" applyAlignment="1" applyProtection="1">
      <alignment horizontal="right" vertical="center"/>
      <protection locked="0"/>
    </xf>
    <xf numFmtId="49" fontId="6" fillId="5" borderId="24" xfId="0" applyNumberFormat="1" applyFont="1" applyFill="1" applyBorder="1" applyAlignment="1" applyProtection="1">
      <alignment vertical="center" wrapText="1" shrinkToFit="1"/>
      <protection locked="0"/>
    </xf>
    <xf numFmtId="49" fontId="6" fillId="5" borderId="25" xfId="0" applyNumberFormat="1" applyFont="1" applyFill="1" applyBorder="1" applyAlignment="1" applyProtection="1">
      <alignment vertical="center" shrinkToFit="1"/>
      <protection locked="0"/>
    </xf>
    <xf numFmtId="49" fontId="6" fillId="5" borderId="26" xfId="0" applyNumberFormat="1" applyFont="1" applyFill="1" applyBorder="1" applyAlignment="1" applyProtection="1">
      <alignment vertical="center" shrinkToFit="1"/>
      <protection locked="0"/>
    </xf>
    <xf numFmtId="49" fontId="6" fillId="5" borderId="39" xfId="0" applyNumberFormat="1" applyFont="1" applyFill="1" applyBorder="1" applyAlignment="1" applyProtection="1">
      <alignment vertical="center" shrinkToFit="1"/>
      <protection locked="0"/>
    </xf>
    <xf numFmtId="180" fontId="2" fillId="0" borderId="27" xfId="0" applyNumberFormat="1" applyFont="1" applyBorder="1" applyAlignment="1" applyProtection="1">
      <alignment horizontal="right" vertical="center" wrapText="1" shrinkToFit="1"/>
      <protection locked="0"/>
    </xf>
    <xf numFmtId="180" fontId="2" fillId="0" borderId="28" xfId="0" applyNumberFormat="1" applyFont="1" applyBorder="1" applyAlignment="1" applyProtection="1">
      <alignment horizontal="right" vertical="center" shrinkToFit="1"/>
      <protection locked="0"/>
    </xf>
    <xf numFmtId="180" fontId="2" fillId="0" borderId="29" xfId="0" applyNumberFormat="1" applyFont="1" applyBorder="1" applyAlignment="1" applyProtection="1">
      <alignment horizontal="right" vertical="center" shrinkToFit="1"/>
      <protection locked="0"/>
    </xf>
    <xf numFmtId="180" fontId="2" fillId="0" borderId="33" xfId="0" applyNumberFormat="1" applyFont="1" applyBorder="1" applyAlignment="1" applyProtection="1">
      <alignment horizontal="right" vertical="center" shrinkToFit="1"/>
      <protection locked="0"/>
    </xf>
    <xf numFmtId="180" fontId="2" fillId="0" borderId="44" xfId="0" applyNumberFormat="1" applyFont="1" applyBorder="1" applyAlignment="1" applyProtection="1">
      <alignment horizontal="right" vertical="center" shrinkToFit="1"/>
      <protection locked="0"/>
    </xf>
    <xf numFmtId="181" fontId="2" fillId="0" borderId="30" xfId="0" applyNumberFormat="1" applyFont="1" applyBorder="1" applyAlignment="1" applyProtection="1">
      <alignment horizontal="right" vertical="center" wrapText="1" shrinkToFit="1"/>
      <protection locked="0"/>
    </xf>
    <xf numFmtId="181" fontId="2" fillId="0" borderId="31" xfId="0" applyNumberFormat="1" applyFont="1" applyBorder="1" applyAlignment="1" applyProtection="1">
      <alignment horizontal="right" vertical="center" shrinkToFit="1"/>
      <protection locked="0"/>
    </xf>
    <xf numFmtId="181" fontId="2" fillId="0" borderId="32" xfId="0" applyNumberFormat="1" applyFont="1" applyBorder="1" applyAlignment="1" applyProtection="1">
      <alignment horizontal="right" vertical="center" shrinkToFit="1"/>
      <protection locked="0"/>
    </xf>
    <xf numFmtId="181" fontId="2" fillId="0" borderId="34" xfId="0" applyNumberFormat="1" applyFont="1" applyBorder="1" applyAlignment="1" applyProtection="1">
      <alignment horizontal="right" vertical="center" shrinkToFit="1"/>
      <protection locked="0"/>
    </xf>
    <xf numFmtId="181" fontId="2" fillId="0" borderId="45" xfId="0" applyNumberFormat="1" applyFont="1" applyBorder="1" applyAlignment="1" applyProtection="1">
      <alignment horizontal="right" vertical="center" shrinkToFit="1"/>
      <protection locked="0"/>
    </xf>
    <xf numFmtId="177" fontId="2" fillId="0" borderId="37" xfId="0" applyNumberFormat="1" applyFont="1" applyBorder="1" applyAlignment="1" applyProtection="1">
      <alignment horizontal="center" vertical="center"/>
      <protection locked="0"/>
    </xf>
    <xf numFmtId="177" fontId="2" fillId="0" borderId="18" xfId="0" applyNumberFormat="1" applyFont="1" applyBorder="1" applyAlignment="1" applyProtection="1">
      <alignment horizontal="center" vertical="center"/>
      <protection locked="0"/>
    </xf>
    <xf numFmtId="177" fontId="2" fillId="0" borderId="46" xfId="0" applyNumberFormat="1" applyFont="1" applyBorder="1" applyAlignment="1" applyProtection="1">
      <alignment horizontal="center" vertical="center"/>
      <protection locked="0"/>
    </xf>
    <xf numFmtId="177" fontId="2" fillId="0" borderId="47" xfId="0" applyNumberFormat="1" applyFont="1" applyBorder="1" applyAlignment="1" applyProtection="1">
      <alignment horizontal="center" vertical="center"/>
      <protection locked="0"/>
    </xf>
    <xf numFmtId="178" fontId="2" fillId="0" borderId="30" xfId="0" applyNumberFormat="1" applyFont="1" applyBorder="1" applyAlignment="1" applyProtection="1">
      <alignment horizontal="right" vertical="center"/>
      <protection locked="0"/>
    </xf>
    <xf numFmtId="178" fontId="2" fillId="0" borderId="31" xfId="0" applyNumberFormat="1" applyFont="1" applyBorder="1" applyAlignment="1" applyProtection="1">
      <alignment horizontal="right" vertical="center"/>
      <protection locked="0"/>
    </xf>
    <xf numFmtId="178" fontId="2" fillId="0" borderId="32" xfId="0" applyNumberFormat="1" applyFont="1" applyBorder="1" applyAlignment="1" applyProtection="1">
      <alignment horizontal="right" vertical="center"/>
      <protection locked="0"/>
    </xf>
    <xf numFmtId="178" fontId="2" fillId="0" borderId="34" xfId="0" applyNumberFormat="1" applyFont="1" applyBorder="1" applyAlignment="1" applyProtection="1">
      <alignment horizontal="right" vertical="center"/>
      <protection locked="0"/>
    </xf>
    <xf numFmtId="178" fontId="2" fillId="0" borderId="45" xfId="0" applyNumberFormat="1" applyFont="1" applyBorder="1" applyAlignment="1" applyProtection="1">
      <alignment horizontal="right" vertical="center"/>
      <protection locked="0"/>
    </xf>
    <xf numFmtId="178" fontId="2" fillId="5" borderId="0" xfId="0" applyNumberFormat="1" applyFont="1" applyFill="1" applyAlignment="1">
      <alignment horizontal="right" vertical="center"/>
    </xf>
    <xf numFmtId="0" fontId="0" fillId="4" borderId="49" xfId="0" applyFill="1" applyBorder="1" applyAlignment="1">
      <alignment horizontal="right" vertical="center" wrapText="1"/>
    </xf>
    <xf numFmtId="49" fontId="6" fillId="4" borderId="12" xfId="0" applyNumberFormat="1" applyFont="1" applyFill="1" applyBorder="1" applyAlignment="1">
      <alignment horizontal="center" vertical="center" wrapText="1" shrinkToFit="1"/>
    </xf>
    <xf numFmtId="49" fontId="6" fillId="4" borderId="2" xfId="0" applyNumberFormat="1" applyFont="1" applyFill="1" applyBorder="1" applyAlignment="1">
      <alignment horizontal="center" vertical="center" wrapText="1" shrinkToFit="1"/>
    </xf>
    <xf numFmtId="49" fontId="0" fillId="4" borderId="13" xfId="0" applyNumberFormat="1" applyFill="1" applyBorder="1" applyAlignment="1">
      <alignment horizontal="center" vertical="center" shrinkToFit="1"/>
    </xf>
    <xf numFmtId="49" fontId="0" fillId="4" borderId="12" xfId="0" applyNumberFormat="1" applyFill="1" applyBorder="1" applyAlignment="1">
      <alignment horizontal="center" vertical="center" shrinkToFit="1"/>
    </xf>
    <xf numFmtId="49" fontId="6" fillId="4" borderId="5" xfId="0" applyNumberFormat="1" applyFont="1" applyFill="1" applyBorder="1" applyAlignment="1">
      <alignment horizontal="center" vertical="center" wrapText="1" shrinkToFit="1"/>
    </xf>
    <xf numFmtId="49" fontId="7" fillId="4" borderId="52" xfId="0" applyNumberFormat="1" applyFont="1" applyFill="1" applyBorder="1" applyAlignment="1">
      <alignment horizontal="center" vertical="center" wrapText="1" shrinkToFit="1"/>
    </xf>
    <xf numFmtId="180" fontId="2" fillId="0" borderId="37" xfId="0" applyNumberFormat="1" applyFont="1" applyBorder="1" applyAlignment="1" applyProtection="1">
      <alignment horizontal="center" vertical="center" wrapText="1" shrinkToFit="1"/>
      <protection locked="0"/>
    </xf>
    <xf numFmtId="180" fontId="2" fillId="0" borderId="14" xfId="0" applyNumberFormat="1" applyFont="1" applyBorder="1" applyAlignment="1" applyProtection="1">
      <alignment horizontal="center" vertical="center" shrinkToFit="1"/>
      <protection locked="0"/>
    </xf>
    <xf numFmtId="180" fontId="2" fillId="0" borderId="0" xfId="0" applyNumberFormat="1" applyFont="1" applyAlignment="1" applyProtection="1">
      <alignment horizontal="center" vertical="center" shrinkToFit="1"/>
      <protection locked="0"/>
    </xf>
    <xf numFmtId="180" fontId="2" fillId="0" borderId="18" xfId="0" applyNumberFormat="1" applyFont="1" applyBorder="1" applyAlignment="1" applyProtection="1">
      <alignment horizontal="center" vertical="center" shrinkToFit="1"/>
      <protection locked="0"/>
    </xf>
    <xf numFmtId="180" fontId="2" fillId="0" borderId="47" xfId="0" applyNumberFormat="1" applyFont="1" applyBorder="1" applyAlignment="1" applyProtection="1">
      <alignment horizontal="center" vertical="center" shrinkToFit="1"/>
      <protection locked="0"/>
    </xf>
    <xf numFmtId="177" fontId="2" fillId="4" borderId="14" xfId="0" applyNumberFormat="1" applyFont="1" applyFill="1" applyBorder="1" applyAlignment="1">
      <alignment horizontal="right" vertical="center"/>
    </xf>
    <xf numFmtId="49" fontId="0" fillId="4" borderId="5" xfId="0" applyNumberFormat="1" applyFill="1" applyBorder="1" applyAlignment="1">
      <alignment horizontal="center" vertical="center" shrinkToFit="1"/>
    </xf>
    <xf numFmtId="18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9" fontId="6" fillId="4" borderId="54" xfId="0" applyNumberFormat="1" applyFont="1" applyFill="1" applyBorder="1" applyAlignment="1">
      <alignment horizontal="center" vertical="center" wrapText="1" shrinkToFit="1"/>
    </xf>
    <xf numFmtId="177" fontId="2" fillId="0" borderId="57" xfId="0" applyNumberFormat="1" applyFont="1" applyBorder="1" applyAlignment="1" applyProtection="1">
      <alignment horizontal="right" vertical="center"/>
      <protection locked="0"/>
    </xf>
    <xf numFmtId="177" fontId="2" fillId="0" borderId="58" xfId="0" applyNumberFormat="1" applyFont="1" applyBorder="1" applyAlignment="1" applyProtection="1">
      <alignment horizontal="right" vertical="center"/>
      <protection locked="0"/>
    </xf>
    <xf numFmtId="177" fontId="2" fillId="0" borderId="59" xfId="0" applyNumberFormat="1" applyFont="1" applyBorder="1" applyAlignment="1" applyProtection="1">
      <alignment horizontal="right" vertical="center"/>
      <protection locked="0"/>
    </xf>
    <xf numFmtId="177" fontId="2" fillId="0" borderId="60" xfId="0" applyNumberFormat="1" applyFont="1" applyBorder="1" applyAlignment="1" applyProtection="1">
      <alignment horizontal="right" vertical="center"/>
      <protection locked="0"/>
    </xf>
    <xf numFmtId="177" fontId="2" fillId="0" borderId="61" xfId="0" applyNumberFormat="1" applyFont="1" applyBorder="1" applyAlignment="1" applyProtection="1">
      <alignment horizontal="right" vertical="center"/>
      <protection locked="0"/>
    </xf>
    <xf numFmtId="177" fontId="2" fillId="6" borderId="62" xfId="0" applyNumberFormat="1" applyFont="1" applyFill="1" applyBorder="1" applyAlignment="1" applyProtection="1">
      <alignment horizontal="right" vertical="center"/>
      <protection locked="0"/>
    </xf>
    <xf numFmtId="177" fontId="2" fillId="6" borderId="63" xfId="0" applyNumberFormat="1" applyFont="1" applyFill="1" applyBorder="1" applyAlignment="1" applyProtection="1">
      <alignment horizontal="right" vertical="center"/>
      <protection locked="0"/>
    </xf>
    <xf numFmtId="177" fontId="2" fillId="4" borderId="64" xfId="0" applyNumberFormat="1" applyFont="1" applyFill="1" applyBorder="1" applyAlignment="1">
      <alignment horizontal="right" vertical="center"/>
    </xf>
    <xf numFmtId="49" fontId="6" fillId="4" borderId="4" xfId="0" applyNumberFormat="1" applyFont="1" applyFill="1" applyBorder="1" applyAlignment="1">
      <alignment horizontal="center" vertical="center" wrapText="1" shrinkToFit="1"/>
    </xf>
    <xf numFmtId="177" fontId="2" fillId="6" borderId="65" xfId="0" applyNumberFormat="1" applyFont="1" applyFill="1" applyBorder="1" applyAlignment="1" applyProtection="1">
      <alignment horizontal="right" vertical="center"/>
      <protection locked="0"/>
    </xf>
    <xf numFmtId="177" fontId="2" fillId="6" borderId="66" xfId="0" applyNumberFormat="1" applyFont="1" applyFill="1" applyBorder="1" applyAlignment="1" applyProtection="1">
      <alignment horizontal="right" vertical="center"/>
      <protection locked="0"/>
    </xf>
    <xf numFmtId="177" fontId="2" fillId="6" borderId="67" xfId="0" applyNumberFormat="1" applyFont="1" applyFill="1" applyBorder="1" applyAlignment="1" applyProtection="1">
      <alignment horizontal="right" vertical="center"/>
      <protection locked="0"/>
    </xf>
    <xf numFmtId="178" fontId="2" fillId="4" borderId="71" xfId="0" applyNumberFormat="1" applyFont="1" applyFill="1" applyBorder="1" applyAlignment="1">
      <alignment horizontal="right" vertical="center"/>
    </xf>
    <xf numFmtId="178" fontId="2" fillId="4" borderId="16" xfId="0" applyNumberFormat="1" applyFont="1" applyFill="1" applyBorder="1" applyAlignment="1">
      <alignment horizontal="right" vertical="center"/>
    </xf>
    <xf numFmtId="0" fontId="0" fillId="6" borderId="3" xfId="0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 shrinkToFit="1"/>
    </xf>
    <xf numFmtId="49" fontId="0" fillId="4" borderId="2" xfId="0" applyNumberFormat="1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wrapText="1"/>
    </xf>
    <xf numFmtId="0" fontId="0" fillId="0" borderId="6" xfId="0" applyBorder="1"/>
    <xf numFmtId="0" fontId="0" fillId="0" borderId="55" xfId="0" applyBorder="1"/>
    <xf numFmtId="0" fontId="0" fillId="0" borderId="33" xfId="0" applyBorder="1"/>
    <xf numFmtId="177" fontId="2" fillId="6" borderId="11" xfId="0" applyNumberFormat="1" applyFont="1" applyFill="1" applyBorder="1" applyAlignment="1">
      <alignment horizontal="right" vertical="center"/>
    </xf>
    <xf numFmtId="177" fontId="2" fillId="6" borderId="69" xfId="0" applyNumberFormat="1" applyFont="1" applyFill="1" applyBorder="1" applyAlignment="1">
      <alignment horizontal="right" vertical="center"/>
    </xf>
    <xf numFmtId="177" fontId="2" fillId="6" borderId="70" xfId="0" applyNumberFormat="1" applyFont="1" applyFill="1" applyBorder="1" applyAlignment="1">
      <alignment horizontal="right" vertical="center"/>
    </xf>
    <xf numFmtId="178" fontId="2" fillId="6" borderId="9" xfId="0" applyNumberFormat="1" applyFont="1" applyFill="1" applyBorder="1" applyAlignment="1">
      <alignment horizontal="right" vertical="center"/>
    </xf>
    <xf numFmtId="178" fontId="2" fillId="6" borderId="8" xfId="0" applyNumberFormat="1" applyFont="1" applyFill="1" applyBorder="1" applyAlignment="1">
      <alignment horizontal="right" vertical="center"/>
    </xf>
    <xf numFmtId="178" fontId="2" fillId="6" borderId="10" xfId="0" applyNumberFormat="1" applyFont="1" applyFill="1" applyBorder="1" applyAlignment="1">
      <alignment horizontal="right" vertical="center"/>
    </xf>
    <xf numFmtId="0" fontId="0" fillId="6" borderId="4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177" fontId="2" fillId="0" borderId="27" xfId="0" applyNumberFormat="1" applyFont="1" applyBorder="1" applyAlignment="1" applyProtection="1">
      <alignment horizontal="center" vertical="center"/>
      <protection locked="0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56" xfId="0" applyNumberFormat="1" applyFont="1" applyBorder="1" applyAlignment="1" applyProtection="1">
      <alignment horizontal="center" vertical="center"/>
      <protection locked="0"/>
    </xf>
    <xf numFmtId="177" fontId="2" fillId="0" borderId="33" xfId="0" applyNumberFormat="1" applyFont="1" applyBorder="1" applyAlignment="1" applyProtection="1">
      <alignment horizontal="center" vertical="center"/>
      <protection locked="0"/>
    </xf>
    <xf numFmtId="177" fontId="2" fillId="0" borderId="44" xfId="0" applyNumberFormat="1" applyFont="1" applyBorder="1" applyAlignment="1" applyProtection="1">
      <alignment horizontal="center" vertical="center"/>
      <protection locked="0"/>
    </xf>
    <xf numFmtId="49" fontId="6" fillId="4" borderId="72" xfId="0" applyNumberFormat="1" applyFont="1" applyFill="1" applyBorder="1" applyAlignment="1">
      <alignment horizontal="center" vertical="center" wrapText="1" shrinkToFit="1"/>
    </xf>
    <xf numFmtId="49" fontId="0" fillId="4" borderId="72" xfId="0" applyNumberForma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77" fontId="2" fillId="5" borderId="73" xfId="0" applyNumberFormat="1" applyFont="1" applyFill="1" applyBorder="1" applyAlignment="1" applyProtection="1">
      <alignment horizontal="right" vertical="center" wrapText="1" shrinkToFit="1"/>
      <protection locked="0"/>
    </xf>
    <xf numFmtId="177" fontId="2" fillId="5" borderId="71" xfId="0" applyNumberFormat="1" applyFont="1" applyFill="1" applyBorder="1" applyAlignment="1" applyProtection="1">
      <alignment horizontal="right" vertical="center" shrinkToFit="1"/>
      <protection locked="0"/>
    </xf>
    <xf numFmtId="177" fontId="2" fillId="5" borderId="74" xfId="0" applyNumberFormat="1" applyFont="1" applyFill="1" applyBorder="1" applyAlignment="1" applyProtection="1">
      <alignment horizontal="right" vertical="center" shrinkToFit="1"/>
      <protection locked="0"/>
    </xf>
    <xf numFmtId="177" fontId="2" fillId="5" borderId="69" xfId="0" applyNumberFormat="1" applyFont="1" applyFill="1" applyBorder="1" applyAlignment="1" applyProtection="1">
      <alignment horizontal="right" vertical="center" shrinkToFit="1"/>
      <protection locked="0"/>
    </xf>
    <xf numFmtId="177" fontId="2" fillId="5" borderId="75" xfId="0" applyNumberFormat="1" applyFont="1" applyFill="1" applyBorder="1" applyAlignment="1" applyProtection="1">
      <alignment horizontal="right" vertical="center" shrinkToFit="1"/>
      <protection locked="0"/>
    </xf>
    <xf numFmtId="184" fontId="0" fillId="6" borderId="11" xfId="0" applyNumberFormat="1" applyFill="1" applyBorder="1" applyAlignment="1">
      <alignment horizontal="right" vertical="center"/>
    </xf>
    <xf numFmtId="184" fontId="0" fillId="6" borderId="69" xfId="0" applyNumberFormat="1" applyFill="1" applyBorder="1" applyAlignment="1">
      <alignment horizontal="right" vertical="center"/>
    </xf>
    <xf numFmtId="184" fontId="0" fillId="6" borderId="70" xfId="0" applyNumberFormat="1" applyFill="1" applyBorder="1" applyAlignment="1">
      <alignment horizontal="right" vertical="center"/>
    </xf>
    <xf numFmtId="0" fontId="0" fillId="2" borderId="79" xfId="0" applyFill="1" applyBorder="1" applyAlignment="1">
      <alignment vertical="center"/>
    </xf>
    <xf numFmtId="0" fontId="0" fillId="0" borderId="76" xfId="0" applyBorder="1" applyAlignment="1">
      <alignment vertical="center"/>
    </xf>
    <xf numFmtId="184" fontId="0" fillId="0" borderId="36" xfId="0" applyNumberFormat="1" applyBorder="1" applyAlignment="1" applyProtection="1">
      <alignment horizontal="right" vertical="center"/>
      <protection locked="0"/>
    </xf>
    <xf numFmtId="177" fontId="0" fillId="0" borderId="0" xfId="0" applyNumberFormat="1" applyAlignment="1">
      <alignment horizontal="right" vertical="center"/>
    </xf>
    <xf numFmtId="184" fontId="0" fillId="6" borderId="9" xfId="0" applyNumberFormat="1" applyFill="1" applyBorder="1" applyAlignment="1">
      <alignment horizontal="right" vertical="center"/>
    </xf>
    <xf numFmtId="184" fontId="0" fillId="6" borderId="8" xfId="0" applyNumberFormat="1" applyFill="1" applyBorder="1" applyAlignment="1">
      <alignment horizontal="right" vertical="center"/>
    </xf>
    <xf numFmtId="184" fontId="0" fillId="6" borderId="10" xfId="0" applyNumberFormat="1" applyFill="1" applyBorder="1" applyAlignment="1">
      <alignment horizontal="right" vertical="center"/>
    </xf>
    <xf numFmtId="49" fontId="0" fillId="4" borderId="15" xfId="0" applyNumberFormat="1" applyFill="1" applyBorder="1" applyAlignment="1">
      <alignment horizontal="center" vertical="center" shrinkToFit="1"/>
    </xf>
    <xf numFmtId="178" fontId="2" fillId="4" borderId="70" xfId="0" applyNumberFormat="1" applyFont="1" applyFill="1" applyBorder="1" applyAlignment="1">
      <alignment horizontal="right" vertical="center"/>
    </xf>
    <xf numFmtId="178" fontId="2" fillId="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7" fillId="4" borderId="50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182" fontId="4" fillId="3" borderId="53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83" fontId="4" fillId="0" borderId="24" xfId="0" applyNumberFormat="1" applyFont="1" applyBorder="1" applyAlignment="1" applyProtection="1">
      <alignment horizontal="center" vertical="center"/>
      <protection locked="0"/>
    </xf>
    <xf numFmtId="183" fontId="4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 wrapText="1"/>
      <protection locked="0"/>
    </xf>
    <xf numFmtId="49" fontId="0" fillId="0" borderId="41" xfId="0" applyNumberFormat="1" applyBorder="1" applyAlignment="1" applyProtection="1">
      <alignment horizontal="center" vertical="center" wrapText="1"/>
      <protection locked="0"/>
    </xf>
    <xf numFmtId="49" fontId="0" fillId="0" borderId="42" xfId="0" applyNumberFormat="1" applyBorder="1" applyAlignment="1" applyProtection="1">
      <alignment horizontal="center" vertical="center" wrapText="1"/>
      <protection locked="0"/>
    </xf>
    <xf numFmtId="49" fontId="0" fillId="0" borderId="43" xfId="0" applyNumberFormat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22" xfId="0" applyFill="1" applyBorder="1"/>
    <xf numFmtId="0" fontId="0" fillId="2" borderId="77" xfId="0" applyFill="1" applyBorder="1" applyAlignment="1">
      <alignment horizontal="right" vertical="center"/>
    </xf>
    <xf numFmtId="0" fontId="0" fillId="2" borderId="78" xfId="0" applyFill="1" applyBorder="1"/>
    <xf numFmtId="176" fontId="4" fillId="3" borderId="53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/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osh-managemen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0</xdr:rowOff>
    </xdr:from>
    <xdr:to>
      <xdr:col>6</xdr:col>
      <xdr:colOff>71437</xdr:colOff>
      <xdr:row>0</xdr:row>
      <xdr:rowOff>238125</xdr:rowOff>
    </xdr:to>
    <xdr:sp macro="" textlink="">
      <xdr:nvSpPr>
        <xdr:cNvPr id="4" name="テキスト ボックス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0DE6CC-E38F-4D93-9A82-11CDD1E42FE9}"/>
            </a:ext>
          </a:extLst>
        </xdr:cNvPr>
        <xdr:cNvSpPr txBox="1"/>
      </xdr:nvSpPr>
      <xdr:spPr>
        <a:xfrm>
          <a:off x="95249" y="0"/>
          <a:ext cx="46672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実務家のための労働安全衛生のサイト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https://osh-managemnt.com/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0"/>
  <sheetViews>
    <sheetView tabSelected="1" showWhiteSpace="0" view="pageLayout" zoomScale="80" zoomScaleNormal="84" zoomScaleSheetLayoutView="100" zoomScalePageLayoutView="80" workbookViewId="0">
      <selection activeCell="H6" sqref="H6"/>
    </sheetView>
  </sheetViews>
  <sheetFormatPr defaultRowHeight="13.5" x14ac:dyDescent="0.15"/>
  <cols>
    <col min="1" max="1" width="1.375" customWidth="1"/>
    <col min="2" max="2" width="29" customWidth="1"/>
    <col min="3" max="7" width="9.125" bestFit="1" customWidth="1"/>
    <col min="8" max="8" width="9.75" bestFit="1" customWidth="1"/>
    <col min="9" max="12" width="9.125" bestFit="1" customWidth="1"/>
    <col min="13" max="13" width="9.125" customWidth="1"/>
  </cols>
  <sheetData>
    <row r="1" spans="2:13" ht="21" customHeight="1" x14ac:dyDescent="0.15"/>
    <row r="2" spans="2:13" ht="25.5" customHeight="1" x14ac:dyDescent="0.15">
      <c r="C2" s="136" t="s">
        <v>7</v>
      </c>
      <c r="D2" s="136"/>
      <c r="E2" s="136"/>
      <c r="F2" s="136"/>
      <c r="G2" s="136"/>
      <c r="H2" s="136"/>
      <c r="I2" s="136"/>
      <c r="J2" s="136"/>
      <c r="K2" s="136"/>
      <c r="L2" s="143" t="s">
        <v>47</v>
      </c>
      <c r="M2" s="144"/>
    </row>
    <row r="3" spans="2:13" ht="17.2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45"/>
      <c r="M3" s="145"/>
    </row>
    <row r="4" spans="2:13" ht="5.25" customHeight="1" x14ac:dyDescent="0.15">
      <c r="C4" s="1"/>
      <c r="D4" s="1"/>
      <c r="E4" s="1"/>
      <c r="F4" s="1"/>
      <c r="G4" s="1"/>
      <c r="H4" s="1"/>
      <c r="I4" s="1"/>
      <c r="J4" s="1"/>
    </row>
    <row r="5" spans="2:13" ht="7.5" customHeight="1" thickBot="1" x14ac:dyDescent="0.2"/>
    <row r="6" spans="2:13" ht="20.100000000000001" customHeight="1" thickTop="1" thickBot="1" x14ac:dyDescent="0.2">
      <c r="B6" s="6" t="s">
        <v>0</v>
      </c>
      <c r="C6" s="141">
        <f>SUM(C25:M25)*C8</f>
        <v>592.36385437166314</v>
      </c>
      <c r="D6" s="142"/>
      <c r="F6" s="137" t="s">
        <v>1</v>
      </c>
      <c r="G6" s="138"/>
      <c r="H6" s="23">
        <v>27</v>
      </c>
      <c r="I6" s="2" t="s">
        <v>2</v>
      </c>
      <c r="K6" s="5" t="s">
        <v>12</v>
      </c>
      <c r="L6" s="128"/>
      <c r="M6" s="129"/>
    </row>
    <row r="7" spans="2:13" ht="20.100000000000001" customHeight="1" thickTop="1" thickBot="1" x14ac:dyDescent="0.2">
      <c r="F7" s="139" t="s">
        <v>3</v>
      </c>
      <c r="G7" s="140"/>
      <c r="H7" s="113">
        <v>3344</v>
      </c>
      <c r="I7" s="111" t="s">
        <v>4</v>
      </c>
      <c r="K7" s="5" t="s">
        <v>13</v>
      </c>
      <c r="L7" s="130"/>
      <c r="M7" s="131"/>
    </row>
    <row r="8" spans="2:13" ht="20.100000000000001" customHeight="1" thickTop="1" thickBot="1" x14ac:dyDescent="0.2">
      <c r="B8" s="6" t="s">
        <v>6</v>
      </c>
      <c r="C8" s="126">
        <v>10</v>
      </c>
      <c r="D8" s="127"/>
      <c r="F8" s="122"/>
      <c r="G8" s="122"/>
      <c r="H8" s="114"/>
      <c r="I8" s="112"/>
      <c r="K8" s="134" t="s">
        <v>14</v>
      </c>
      <c r="L8" s="130"/>
      <c r="M8" s="131"/>
    </row>
    <row r="9" spans="2:13" ht="20.100000000000001" customHeight="1" thickTop="1" thickBot="1" x14ac:dyDescent="0.2">
      <c r="F9" s="121"/>
      <c r="G9" s="121"/>
      <c r="H9" s="62"/>
      <c r="I9" s="63"/>
      <c r="K9" s="135"/>
      <c r="L9" s="132"/>
      <c r="M9" s="133"/>
    </row>
    <row r="10" spans="2:13" ht="14.25" thickBot="1" x14ac:dyDescent="0.2"/>
    <row r="11" spans="2:13" ht="38.25" customHeight="1" thickBot="1" x14ac:dyDescent="0.2">
      <c r="B11" s="14"/>
      <c r="C11" s="48"/>
      <c r="D11" s="20"/>
      <c r="E11" s="123" t="s">
        <v>45</v>
      </c>
      <c r="F11" s="124"/>
      <c r="G11" s="124"/>
      <c r="H11" s="124"/>
      <c r="I11" s="124"/>
      <c r="J11" s="124"/>
      <c r="K11" s="124"/>
      <c r="L11" s="124"/>
      <c r="M11" s="125"/>
    </row>
    <row r="12" spans="2:13" ht="23.1" customHeight="1" thickTop="1" thickBot="1" x14ac:dyDescent="0.2">
      <c r="B12" s="118" t="s">
        <v>43</v>
      </c>
      <c r="C12" s="24" t="s">
        <v>11</v>
      </c>
      <c r="D12" s="25" t="s">
        <v>24</v>
      </c>
      <c r="E12" s="25"/>
      <c r="F12" s="25"/>
      <c r="G12" s="25"/>
      <c r="H12" s="25"/>
      <c r="I12" s="25"/>
      <c r="J12" s="26"/>
      <c r="K12" s="25"/>
      <c r="L12" s="25"/>
      <c r="M12" s="27"/>
    </row>
    <row r="13" spans="2:13" ht="23.1" customHeight="1" x14ac:dyDescent="0.15">
      <c r="B13" s="100" t="s">
        <v>44</v>
      </c>
      <c r="C13" s="103">
        <v>8</v>
      </c>
      <c r="D13" s="104">
        <v>8</v>
      </c>
      <c r="E13" s="104"/>
      <c r="F13" s="104"/>
      <c r="G13" s="104"/>
      <c r="H13" s="104"/>
      <c r="I13" s="104"/>
      <c r="J13" s="105"/>
      <c r="K13" s="106"/>
      <c r="L13" s="106"/>
      <c r="M13" s="107"/>
    </row>
    <row r="14" spans="2:13" ht="23.1" customHeight="1" x14ac:dyDescent="0.15">
      <c r="B14" s="99" t="s">
        <v>26</v>
      </c>
      <c r="C14" s="28">
        <v>6.4960000000000004</v>
      </c>
      <c r="D14" s="29">
        <v>7.5039999999999996</v>
      </c>
      <c r="E14" s="29"/>
      <c r="F14" s="29"/>
      <c r="G14" s="29"/>
      <c r="H14" s="29"/>
      <c r="I14" s="29"/>
      <c r="J14" s="30"/>
      <c r="K14" s="31"/>
      <c r="L14" s="31"/>
      <c r="M14" s="32"/>
    </row>
    <row r="15" spans="2:13" ht="23.1" customHeight="1" x14ac:dyDescent="0.15">
      <c r="B15" s="54" t="s">
        <v>23</v>
      </c>
      <c r="C15" s="55" t="s">
        <v>20</v>
      </c>
      <c r="D15" s="56" t="s">
        <v>20</v>
      </c>
      <c r="E15" s="56"/>
      <c r="F15" s="56"/>
      <c r="G15" s="56"/>
      <c r="H15" s="56"/>
      <c r="I15" s="56"/>
      <c r="J15" s="57"/>
      <c r="K15" s="58"/>
      <c r="L15" s="58"/>
      <c r="M15" s="59"/>
    </row>
    <row r="16" spans="2:13" ht="23.1" customHeight="1" thickBot="1" x14ac:dyDescent="0.2">
      <c r="B16" s="51" t="s">
        <v>41</v>
      </c>
      <c r="C16" s="33">
        <v>1.159</v>
      </c>
      <c r="D16" s="34">
        <v>1.3260000000000001</v>
      </c>
      <c r="E16" s="34"/>
      <c r="F16" s="34"/>
      <c r="G16" s="34"/>
      <c r="H16" s="34"/>
      <c r="I16" s="34"/>
      <c r="J16" s="35"/>
      <c r="K16" s="36"/>
      <c r="L16" s="36"/>
      <c r="M16" s="37"/>
    </row>
    <row r="17" spans="2:13" ht="23.1" customHeight="1" thickTop="1" thickBot="1" x14ac:dyDescent="0.2">
      <c r="B17" s="61" t="s">
        <v>27</v>
      </c>
      <c r="C17" s="60">
        <f>IF(C15="リットル",C14*C16*1000,C14*1000)</f>
        <v>7528.8640000000005</v>
      </c>
      <c r="D17" s="60">
        <f t="shared" ref="D17:M17" si="0">IF(D15="リットル",D14*D16*1000,D14*1000)</f>
        <v>9950.3039999999983</v>
      </c>
      <c r="E17" s="60">
        <f t="shared" si="0"/>
        <v>0</v>
      </c>
      <c r="F17" s="60">
        <f t="shared" si="0"/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72">
        <f t="shared" si="0"/>
        <v>0</v>
      </c>
    </row>
    <row r="18" spans="2:13" ht="23.1" customHeight="1" thickTop="1" thickBot="1" x14ac:dyDescent="0.2">
      <c r="B18" s="49" t="s">
        <v>8</v>
      </c>
      <c r="C18" s="65">
        <v>1</v>
      </c>
      <c r="D18" s="66">
        <v>50</v>
      </c>
      <c r="E18" s="66"/>
      <c r="F18" s="66"/>
      <c r="G18" s="66"/>
      <c r="H18" s="66"/>
      <c r="I18" s="66"/>
      <c r="J18" s="67"/>
      <c r="K18" s="68"/>
      <c r="L18" s="68"/>
      <c r="M18" s="69"/>
    </row>
    <row r="19" spans="2:13" ht="23.1" customHeight="1" thickTop="1" thickBot="1" x14ac:dyDescent="0.2">
      <c r="B19" s="64" t="s">
        <v>30</v>
      </c>
      <c r="C19" s="70">
        <f>IF(C18="",0,C33)</f>
        <v>1</v>
      </c>
      <c r="D19" s="71">
        <f t="shared" ref="D19:M19" si="1">IF(D18="",0,D33)</f>
        <v>50</v>
      </c>
      <c r="E19" s="71">
        <f t="shared" si="1"/>
        <v>0</v>
      </c>
      <c r="F19" s="71">
        <f t="shared" si="1"/>
        <v>0</v>
      </c>
      <c r="G19" s="71">
        <f t="shared" si="1"/>
        <v>0</v>
      </c>
      <c r="H19" s="71">
        <f t="shared" si="1"/>
        <v>0</v>
      </c>
      <c r="I19" s="71">
        <f t="shared" si="1"/>
        <v>0</v>
      </c>
      <c r="J19" s="71">
        <f t="shared" si="1"/>
        <v>0</v>
      </c>
      <c r="K19" s="71">
        <f t="shared" si="1"/>
        <v>0</v>
      </c>
      <c r="L19" s="71">
        <f t="shared" si="1"/>
        <v>0</v>
      </c>
      <c r="M19" s="71">
        <f t="shared" si="1"/>
        <v>0</v>
      </c>
    </row>
    <row r="20" spans="2:13" ht="23.1" customHeight="1" thickTop="1" x14ac:dyDescent="0.15">
      <c r="B20" s="15" t="s">
        <v>19</v>
      </c>
      <c r="C20" s="94" t="s">
        <v>16</v>
      </c>
      <c r="D20" s="95" t="s">
        <v>16</v>
      </c>
      <c r="E20" s="95"/>
      <c r="F20" s="95"/>
      <c r="G20" s="95"/>
      <c r="H20" s="95"/>
      <c r="I20" s="95"/>
      <c r="J20" s="96"/>
      <c r="K20" s="97"/>
      <c r="L20" s="97"/>
      <c r="M20" s="98"/>
    </row>
    <row r="21" spans="2:13" ht="23.1" customHeight="1" x14ac:dyDescent="0.15">
      <c r="B21" s="15" t="s">
        <v>18</v>
      </c>
      <c r="C21" s="38" t="s">
        <v>25</v>
      </c>
      <c r="D21" s="39" t="s">
        <v>25</v>
      </c>
      <c r="E21" s="39"/>
      <c r="F21" s="39"/>
      <c r="G21" s="39"/>
      <c r="H21" s="39"/>
      <c r="I21" s="39"/>
      <c r="J21" s="40"/>
      <c r="K21" s="39"/>
      <c r="L21" s="39"/>
      <c r="M21" s="41"/>
    </row>
    <row r="22" spans="2:13" ht="23.1" customHeight="1" thickBot="1" x14ac:dyDescent="0.2">
      <c r="B22" s="52" t="s">
        <v>42</v>
      </c>
      <c r="C22" s="42">
        <v>122.99</v>
      </c>
      <c r="D22" s="43">
        <v>84.93</v>
      </c>
      <c r="E22" s="43"/>
      <c r="F22" s="43"/>
      <c r="G22" s="43"/>
      <c r="H22" s="43"/>
      <c r="I22" s="43"/>
      <c r="J22" s="44"/>
      <c r="K22" s="45"/>
      <c r="L22" s="45"/>
      <c r="M22" s="46"/>
    </row>
    <row r="23" spans="2:13" ht="23.1" customHeight="1" thickTop="1" x14ac:dyDescent="0.15">
      <c r="B23" s="81" t="s">
        <v>34</v>
      </c>
      <c r="C23" s="7">
        <f t="shared" ref="C23:M23" si="2">IF(C22=0,0,C35)/C43</f>
        <v>1526.2697241122594</v>
      </c>
      <c r="D23" s="7">
        <f t="shared" si="2"/>
        <v>2921.10295514069</v>
      </c>
      <c r="E23" s="7">
        <f t="shared" si="2"/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8">
        <f t="shared" si="2"/>
        <v>0</v>
      </c>
      <c r="K23" s="22">
        <f t="shared" si="2"/>
        <v>0</v>
      </c>
      <c r="L23" s="7">
        <f t="shared" si="2"/>
        <v>0</v>
      </c>
      <c r="M23" s="16">
        <f t="shared" si="2"/>
        <v>0</v>
      </c>
    </row>
    <row r="24" spans="2:13" ht="23.1" customHeight="1" x14ac:dyDescent="0.15">
      <c r="B24" s="50" t="s">
        <v>46</v>
      </c>
      <c r="C24" s="17">
        <f t="shared" ref="C24:M24" si="3">IF(C20="ppm",C30,C31)</f>
        <v>57.052546505392471</v>
      </c>
      <c r="D24" s="18">
        <f t="shared" si="3"/>
        <v>109.19194658869206</v>
      </c>
      <c r="E24" s="18">
        <f t="shared" si="3"/>
        <v>0</v>
      </c>
      <c r="F24" s="18">
        <f t="shared" si="3"/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21">
        <f t="shared" si="3"/>
        <v>0</v>
      </c>
      <c r="K24" s="18">
        <f t="shared" si="3"/>
        <v>0</v>
      </c>
      <c r="L24" s="18">
        <f t="shared" si="3"/>
        <v>0</v>
      </c>
      <c r="M24" s="19">
        <f t="shared" si="3"/>
        <v>0</v>
      </c>
    </row>
    <row r="25" spans="2:13" ht="23.1" customHeight="1" thickBot="1" x14ac:dyDescent="0.2">
      <c r="B25" s="9" t="s">
        <v>5</v>
      </c>
      <c r="C25" s="10">
        <f t="shared" ref="C25:M25" si="4">IF(C18=0,0,C36)</f>
        <v>57.052546505392471</v>
      </c>
      <c r="D25" s="10">
        <f t="shared" si="4"/>
        <v>2.1838389317738414</v>
      </c>
      <c r="E25" s="10">
        <f t="shared" si="4"/>
        <v>0</v>
      </c>
      <c r="F25" s="10">
        <f t="shared" si="4"/>
        <v>0</v>
      </c>
      <c r="G25" s="10">
        <f t="shared" si="4"/>
        <v>0</v>
      </c>
      <c r="H25" s="10">
        <f t="shared" si="4"/>
        <v>0</v>
      </c>
      <c r="I25" s="10">
        <f t="shared" si="4"/>
        <v>0</v>
      </c>
      <c r="J25" s="11">
        <f t="shared" si="4"/>
        <v>0</v>
      </c>
      <c r="K25" s="12">
        <f t="shared" si="4"/>
        <v>0</v>
      </c>
      <c r="L25" s="10">
        <f t="shared" si="4"/>
        <v>0</v>
      </c>
      <c r="M25" s="13">
        <f t="shared" si="4"/>
        <v>0</v>
      </c>
    </row>
    <row r="26" spans="2:13" ht="13.5" customHeight="1" x14ac:dyDescent="0.1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27.95" hidden="1" customHeight="1" x14ac:dyDescent="0.15">
      <c r="B27" s="101" t="s">
        <v>40</v>
      </c>
      <c r="C27" s="108">
        <f>IF(C13&gt;8,C13,8)</f>
        <v>8</v>
      </c>
      <c r="D27" s="109">
        <f t="shared" ref="D27:M27" si="5">IF(D13&gt;8,D13,8)</f>
        <v>8</v>
      </c>
      <c r="E27" s="109">
        <f t="shared" si="5"/>
        <v>8</v>
      </c>
      <c r="F27" s="109">
        <f t="shared" si="5"/>
        <v>8</v>
      </c>
      <c r="G27" s="109">
        <f t="shared" si="5"/>
        <v>8</v>
      </c>
      <c r="H27" s="109">
        <f t="shared" si="5"/>
        <v>8</v>
      </c>
      <c r="I27" s="109">
        <f t="shared" si="5"/>
        <v>8</v>
      </c>
      <c r="J27" s="109">
        <f t="shared" si="5"/>
        <v>8</v>
      </c>
      <c r="K27" s="109">
        <f t="shared" si="5"/>
        <v>8</v>
      </c>
      <c r="L27" s="109">
        <f t="shared" si="5"/>
        <v>8</v>
      </c>
      <c r="M27" s="110">
        <f t="shared" si="5"/>
        <v>8</v>
      </c>
    </row>
    <row r="28" spans="2:13" ht="27.95" hidden="1" customHeight="1" thickBot="1" x14ac:dyDescent="0.2">
      <c r="B28" s="102" t="s">
        <v>39</v>
      </c>
      <c r="C28" s="115">
        <f>H7*C27</f>
        <v>26752</v>
      </c>
      <c r="D28" s="116">
        <f>H7*D27</f>
        <v>26752</v>
      </c>
      <c r="E28" s="116">
        <f>H7*E27</f>
        <v>26752</v>
      </c>
      <c r="F28" s="116">
        <f>H7*F27</f>
        <v>26752</v>
      </c>
      <c r="G28" s="116">
        <f>H7*G27</f>
        <v>26752</v>
      </c>
      <c r="H28" s="116">
        <f>H7*H27</f>
        <v>26752</v>
      </c>
      <c r="I28" s="116">
        <f>H7*I27</f>
        <v>26752</v>
      </c>
      <c r="J28" s="116">
        <f>H7*J27</f>
        <v>26752</v>
      </c>
      <c r="K28" s="116">
        <f>H7*K27</f>
        <v>26752</v>
      </c>
      <c r="L28" s="116">
        <f>H7*L27</f>
        <v>26752</v>
      </c>
      <c r="M28" s="117">
        <f>H7*M27</f>
        <v>26752</v>
      </c>
    </row>
    <row r="29" spans="2:13" ht="12.95" hidden="1" customHeight="1" thickBot="1" x14ac:dyDescent="0.2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27.95" hidden="1" customHeight="1" x14ac:dyDescent="0.15">
      <c r="B30" s="53" t="s">
        <v>31</v>
      </c>
      <c r="C30" s="77">
        <f>(C23/(C28*1000))*1000000</f>
        <v>57.052546505392471</v>
      </c>
      <c r="D30" s="77">
        <f t="shared" ref="D30:M30" si="6">(D23/(D28*1000))*1000000</f>
        <v>109.19194658869206</v>
      </c>
      <c r="E30" s="77">
        <f t="shared" si="6"/>
        <v>0</v>
      </c>
      <c r="F30" s="77">
        <f t="shared" si="6"/>
        <v>0</v>
      </c>
      <c r="G30" s="77">
        <f t="shared" si="6"/>
        <v>0</v>
      </c>
      <c r="H30" s="77">
        <f t="shared" si="6"/>
        <v>0</v>
      </c>
      <c r="I30" s="77">
        <f t="shared" si="6"/>
        <v>0</v>
      </c>
      <c r="J30" s="77">
        <f t="shared" si="6"/>
        <v>0</v>
      </c>
      <c r="K30" s="77">
        <f t="shared" si="6"/>
        <v>0</v>
      </c>
      <c r="L30" s="77">
        <f t="shared" si="6"/>
        <v>0</v>
      </c>
      <c r="M30" s="119">
        <f t="shared" si="6"/>
        <v>0</v>
      </c>
    </row>
    <row r="31" spans="2:13" ht="24.75" hidden="1" customHeight="1" thickBot="1" x14ac:dyDescent="0.2">
      <c r="B31" s="80" t="s">
        <v>32</v>
      </c>
      <c r="C31" s="78">
        <f>(C17*1000/C28)/C43</f>
        <v>281.43181818181824</v>
      </c>
      <c r="D31" s="78">
        <f t="shared" ref="D31:M31" si="7">(D17*1000/D28)/D43</f>
        <v>371.94617224880375</v>
      </c>
      <c r="E31" s="78">
        <f t="shared" si="7"/>
        <v>0</v>
      </c>
      <c r="F31" s="78">
        <f t="shared" si="7"/>
        <v>0</v>
      </c>
      <c r="G31" s="78">
        <f t="shared" si="7"/>
        <v>0</v>
      </c>
      <c r="H31" s="78">
        <f t="shared" si="7"/>
        <v>0</v>
      </c>
      <c r="I31" s="78">
        <f t="shared" si="7"/>
        <v>0</v>
      </c>
      <c r="J31" s="78">
        <f t="shared" si="7"/>
        <v>0</v>
      </c>
      <c r="K31" s="78">
        <f t="shared" si="7"/>
        <v>0</v>
      </c>
      <c r="L31" s="78">
        <f t="shared" si="7"/>
        <v>0</v>
      </c>
      <c r="M31" s="120">
        <f t="shared" si="7"/>
        <v>0</v>
      </c>
    </row>
    <row r="32" spans="2:13" ht="13.5" hidden="1" customHeight="1" thickBot="1" x14ac:dyDescent="0.2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2:13" ht="24.75" hidden="1" customHeight="1" thickBot="1" x14ac:dyDescent="0.2">
      <c r="B33" s="73" t="s">
        <v>28</v>
      </c>
      <c r="C33" s="74">
        <f>C18*8/C27*(24-C27)/16</f>
        <v>1</v>
      </c>
      <c r="D33" s="75">
        <f t="shared" ref="D33:M33" si="8">D18*8/D27*(24-D27)/16</f>
        <v>50</v>
      </c>
      <c r="E33" s="75">
        <f t="shared" si="8"/>
        <v>0</v>
      </c>
      <c r="F33" s="75">
        <f t="shared" si="8"/>
        <v>0</v>
      </c>
      <c r="G33" s="75">
        <f t="shared" si="8"/>
        <v>0</v>
      </c>
      <c r="H33" s="75">
        <f t="shared" si="8"/>
        <v>0</v>
      </c>
      <c r="I33" s="75">
        <f t="shared" si="8"/>
        <v>0</v>
      </c>
      <c r="J33" s="75">
        <f t="shared" si="8"/>
        <v>0</v>
      </c>
      <c r="K33" s="75">
        <f t="shared" si="8"/>
        <v>0</v>
      </c>
      <c r="L33" s="75">
        <f t="shared" si="8"/>
        <v>0</v>
      </c>
      <c r="M33" s="76">
        <f t="shared" si="8"/>
        <v>0</v>
      </c>
    </row>
    <row r="34" spans="2:13" ht="13.5" hidden="1" customHeight="1" thickBot="1" x14ac:dyDescent="0.2"/>
    <row r="35" spans="2:13" ht="24.75" hidden="1" customHeight="1" x14ac:dyDescent="0.15">
      <c r="B35" s="82" t="s">
        <v>33</v>
      </c>
      <c r="C35" s="86">
        <f>(C17/C22)*22.69*((H6+273.15)/273.15)</f>
        <v>1526.2697241122594</v>
      </c>
      <c r="D35" s="87">
        <f>(D17/D22)*22.69*((H6+273.15)/273.15)</f>
        <v>2921.10295514069</v>
      </c>
      <c r="E35" s="87" t="e">
        <f>(E17/E22)*22.69*((H6+273.15)/273.15)</f>
        <v>#DIV/0!</v>
      </c>
      <c r="F35" s="87" t="e">
        <f>(F17/F22)*22.69*((H6+273.15)/273.15)</f>
        <v>#DIV/0!</v>
      </c>
      <c r="G35" s="87" t="e">
        <f>(G17/G22)*22.69*((H6+273.15)/273.15)</f>
        <v>#DIV/0!</v>
      </c>
      <c r="H35" s="87" t="e">
        <f>(H17/H22)*22.69*((H6+273.15)/273.15)</f>
        <v>#DIV/0!</v>
      </c>
      <c r="I35" s="87" t="e">
        <f>(I17/I22)*22.69*((H6+273.15)/273.15)</f>
        <v>#DIV/0!</v>
      </c>
      <c r="J35" s="87" t="e">
        <f>(J17/J22)*22.69*((H6+273.15)/273.15)</f>
        <v>#DIV/0!</v>
      </c>
      <c r="K35" s="87" t="e">
        <f>(K17/K22)*22.69*((H6+273.15)/273.15)</f>
        <v>#DIV/0!</v>
      </c>
      <c r="L35" s="87" t="e">
        <f>(L17/L22)*22.69*((H6+273.15)/273.15)</f>
        <v>#DIV/0!</v>
      </c>
      <c r="M35" s="88" t="e">
        <f>(M17/M22)*22.69*((H6+273.15)/273.15)</f>
        <v>#DIV/0!</v>
      </c>
    </row>
    <row r="36" spans="2:13" ht="24.75" hidden="1" customHeight="1" thickBot="1" x14ac:dyDescent="0.2">
      <c r="B36" s="79" t="s">
        <v>29</v>
      </c>
      <c r="C36" s="89">
        <f>(C24/C19)</f>
        <v>57.052546505392471</v>
      </c>
      <c r="D36" s="90">
        <f t="shared" ref="D36:M36" si="9">(D24/D19)</f>
        <v>2.1838389317738414</v>
      </c>
      <c r="E36" s="90" t="e">
        <f t="shared" si="9"/>
        <v>#DIV/0!</v>
      </c>
      <c r="F36" s="90" t="e">
        <f t="shared" si="9"/>
        <v>#DIV/0!</v>
      </c>
      <c r="G36" s="90" t="e">
        <f t="shared" si="9"/>
        <v>#DIV/0!</v>
      </c>
      <c r="H36" s="90" t="e">
        <f t="shared" si="9"/>
        <v>#DIV/0!</v>
      </c>
      <c r="I36" s="90" t="e">
        <f t="shared" si="9"/>
        <v>#DIV/0!</v>
      </c>
      <c r="J36" s="90" t="e">
        <f t="shared" si="9"/>
        <v>#DIV/0!</v>
      </c>
      <c r="K36" s="90" t="e">
        <f t="shared" si="9"/>
        <v>#DIV/0!</v>
      </c>
      <c r="L36" s="90" t="e">
        <f t="shared" si="9"/>
        <v>#DIV/0!</v>
      </c>
      <c r="M36" s="91" t="e">
        <f t="shared" si="9"/>
        <v>#DIV/0!</v>
      </c>
    </row>
    <row r="37" spans="2:13" hidden="1" x14ac:dyDescent="0.15"/>
    <row r="38" spans="2:13" hidden="1" x14ac:dyDescent="0.15"/>
    <row r="39" spans="2:13" hidden="1" x14ac:dyDescent="0.15"/>
    <row r="40" spans="2:13" hidden="1" x14ac:dyDescent="0.15">
      <c r="B40" s="84" t="s">
        <v>35</v>
      </c>
      <c r="C40" s="83" t="s">
        <v>9</v>
      </c>
    </row>
    <row r="41" spans="2:13" hidden="1" x14ac:dyDescent="0.15">
      <c r="B41" s="85"/>
      <c r="C41" s="83" t="s">
        <v>10</v>
      </c>
    </row>
    <row r="42" spans="2:13" ht="14.25" hidden="1" thickBot="1" x14ac:dyDescent="0.2"/>
    <row r="43" spans="2:13" ht="24.75" hidden="1" customHeight="1" thickBot="1" x14ac:dyDescent="0.2">
      <c r="B43" s="92" t="s">
        <v>38</v>
      </c>
      <c r="C43" s="93">
        <f>IF(C21="有り",10,1)</f>
        <v>1</v>
      </c>
      <c r="D43" s="93">
        <f t="shared" ref="D43:M43" si="10">IF(D21="有り",10,1)</f>
        <v>1</v>
      </c>
      <c r="E43" s="93">
        <f t="shared" si="10"/>
        <v>1</v>
      </c>
      <c r="F43" s="93">
        <f t="shared" si="10"/>
        <v>1</v>
      </c>
      <c r="G43" s="93">
        <f t="shared" si="10"/>
        <v>1</v>
      </c>
      <c r="H43" s="93">
        <f t="shared" si="10"/>
        <v>1</v>
      </c>
      <c r="I43" s="93">
        <f t="shared" si="10"/>
        <v>1</v>
      </c>
      <c r="J43" s="93">
        <f t="shared" si="10"/>
        <v>1</v>
      </c>
      <c r="K43" s="93">
        <f t="shared" si="10"/>
        <v>1</v>
      </c>
      <c r="L43" s="93">
        <f t="shared" si="10"/>
        <v>1</v>
      </c>
      <c r="M43" s="93">
        <f t="shared" si="10"/>
        <v>1</v>
      </c>
    </row>
    <row r="44" spans="2:13" hidden="1" x14ac:dyDescent="0.15"/>
    <row r="45" spans="2:13" hidden="1" x14ac:dyDescent="0.15">
      <c r="B45" s="84" t="s">
        <v>37</v>
      </c>
      <c r="C45" s="83" t="s">
        <v>17</v>
      </c>
    </row>
    <row r="46" spans="2:13" hidden="1" x14ac:dyDescent="0.15">
      <c r="B46" s="85"/>
      <c r="C46" s="83" t="s">
        <v>15</v>
      </c>
    </row>
    <row r="47" spans="2:13" hidden="1" x14ac:dyDescent="0.15"/>
    <row r="48" spans="2:13" hidden="1" x14ac:dyDescent="0.15"/>
    <row r="49" spans="2:3" hidden="1" x14ac:dyDescent="0.15">
      <c r="B49" s="84" t="s">
        <v>36</v>
      </c>
      <c r="C49" s="83" t="s">
        <v>21</v>
      </c>
    </row>
    <row r="50" spans="2:3" hidden="1" x14ac:dyDescent="0.15">
      <c r="B50" s="85"/>
      <c r="C50" s="83" t="s">
        <v>22</v>
      </c>
    </row>
  </sheetData>
  <sheetProtection algorithmName="SHA-512" hashValue="mP0qEqYrlKRYQuatPjz3nmYCcMz1NJ1kMqmQnWe+m2aEM+Iatu4av1cKC4L7+3yeGyVrxoxP+y7bJ+kby63a2Q==" saltValue="KlqvWTklPAurDLuavFtz/g==" spinCount="100000" sheet="1" selectLockedCells="1"/>
  <mergeCells count="13">
    <mergeCell ref="E11:M11"/>
    <mergeCell ref="C2:K2"/>
    <mergeCell ref="F6:G6"/>
    <mergeCell ref="F7:G7"/>
    <mergeCell ref="C6:D6"/>
    <mergeCell ref="L2:M3"/>
    <mergeCell ref="F9:G9"/>
    <mergeCell ref="F8:G8"/>
    <mergeCell ref="C8:D8"/>
    <mergeCell ref="L6:M6"/>
    <mergeCell ref="L7:M7"/>
    <mergeCell ref="L8:M9"/>
    <mergeCell ref="K8:K9"/>
  </mergeCells>
  <phoneticPr fontId="1"/>
  <conditionalFormatting sqref="C6">
    <cfRule type="cellIs" dxfId="1" priority="2" operator="greaterThan">
      <formula>1</formula>
    </cfRule>
  </conditionalFormatting>
  <conditionalFormatting sqref="C8:D8">
    <cfRule type="cellIs" dxfId="0" priority="1" operator="lessThan">
      <formula>10</formula>
    </cfRule>
  </conditionalFormatting>
  <dataValidations count="3">
    <dataValidation type="list" allowBlank="1" showInputMessage="1" showErrorMessage="1" sqref="C21:M21" xr:uid="{00000000-0002-0000-0000-000000000000}">
      <formula1>$C$40:$C$41</formula1>
    </dataValidation>
    <dataValidation type="list" allowBlank="1" showInputMessage="1" showErrorMessage="1" sqref="C20:M20" xr:uid="{00000000-0002-0000-0000-000001000000}">
      <formula1>$C$45:$C$46</formula1>
    </dataValidation>
    <dataValidation type="list" allowBlank="1" showInputMessage="1" showErrorMessage="1" sqref="C15:M15" xr:uid="{00000000-0002-0000-0000-000002000000}">
      <formula1>$C$49:$C$50</formula1>
    </dataValidation>
  </dataValidations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柳川行雄</dc:creator>
  <cp:lastModifiedBy>柳川行雄</cp:lastModifiedBy>
  <cp:lastPrinted>2016-04-29T08:15:22Z</cp:lastPrinted>
  <dcterms:created xsi:type="dcterms:W3CDTF">1997-01-08T22:48:59Z</dcterms:created>
  <dcterms:modified xsi:type="dcterms:W3CDTF">2023-05-28T10:09:29Z</dcterms:modified>
</cp:coreProperties>
</file>